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folio Models" sheetId="1" state="visible" r:id="rId3"/>
    <sheet name="Borrowing Costs" sheetId="2" state="visible" r:id="rId4"/>
    <sheet name="Rate Snapshot &amp; Sour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<sst xmlns="http://schemas.openxmlformats.org/spreadsheetml/2006/main" count="143" uniqueCount="110">
  <si>
    <t xml:space="preserve">Investor Portfolio Models — 5%+ Yield Environment (Illustrative, Oct 2026)</t>
  </si>
  <si>
    <t xml:space="preserve">Educational examples only, not personalized financial advice. Blue cells are inputs you can change; yellow = key assumptions.</t>
  </si>
  <si>
    <t xml:space="preserve">Portfolio value</t>
  </si>
  <si>
    <t xml:space="preserve">Assumed yields by bucket</t>
  </si>
  <si>
    <t xml:space="preserve">Bucket</t>
  </si>
  <si>
    <t xml:space="preserve">Assumed yield</t>
  </si>
  <si>
    <t xml:space="preserve">Market reference</t>
  </si>
  <si>
    <t xml:space="preserve">Cash / T-bills</t>
  </si>
  <si>
    <t xml:space="preserve">3-month T-bill ~3.8% early Sept; ~4% after hike</t>
  </si>
  <si>
    <t xml:space="preserve">Short Treasuries &amp; CDs (1–3 yr)</t>
  </si>
  <si>
    <t xml:space="preserve">1-yr 4.55%, 2-yr 4.90% (Sept 30, 2026)</t>
  </si>
  <si>
    <t xml:space="preserve">Intermediate/long Treasuries (5–10+ yr)</t>
  </si>
  <si>
    <t xml:space="preserve">5-yr 5.10%, 10-yr 5.29%, 30-yr 5.63% (Sept 30, 2026)</t>
  </si>
  <si>
    <t xml:space="preserve">Allocation by profile</t>
  </si>
  <si>
    <t xml:space="preserve">Profile</t>
  </si>
  <si>
    <t xml:space="preserve">Short Treasuries &amp; CDs</t>
  </si>
  <si>
    <t xml:space="preserve">Intermediate/long Treasuries</t>
  </si>
  <si>
    <t xml:space="preserve">Stocks</t>
  </si>
  <si>
    <t xml:space="preserve">Total allocation</t>
  </si>
  <si>
    <t xml:space="preserve">$ in fixed income</t>
  </si>
  <si>
    <t xml:space="preserve">$ in stocks</t>
  </si>
  <si>
    <t xml:space="preserve">Est. yearly interest from fixed income</t>
  </si>
  <si>
    <t xml:space="preserve">Blended yield on fixed income</t>
  </si>
  <si>
    <t xml:space="preserve">Conservative (retiree, income-focused)</t>
  </si>
  <si>
    <t xml:space="preserve">Moderate (mid-career, balanced)</t>
  </si>
  <si>
    <t xml:space="preserve">Growth (young, long horizon)</t>
  </si>
  <si>
    <t xml:space="preserve">Notes</t>
  </si>
  <si>
    <t xml:space="preserve">• Ladder rather than lump: spread bonds across maturities to lock in today's yields while keeping cash coming due each year.</t>
  </si>
  <si>
    <t xml:space="preserve">• Long bonds carry price risk: if the Fed hikes again, long-bond prices could fall before they recover.</t>
  </si>
  <si>
    <t xml:space="preserve">• Stocks: favor companies with low debt and steady profits; be cautious with heavily indebted, rate-sensitive sectors (real estate, utilities).</t>
  </si>
  <si>
    <t xml:space="preserve">• Interest estimate covers fixed-income buckets only; stock dividends and price changes are excluded.</t>
  </si>
  <si>
    <t xml:space="preserve">Smart Rate Shopping — Everyday Borrowing Costs (Oct 2026)</t>
  </si>
  <si>
    <t xml:space="preserve">Blue cells are inputs: change the amount, rate, or term and payments recalculate. Rates as of late Sept 2026.</t>
  </si>
  <si>
    <t xml:space="preserve">Loan type</t>
  </si>
  <si>
    <t xml:space="preserve">Scenario</t>
  </si>
  <si>
    <t xml:space="preserve">Amount borrowed</t>
  </si>
  <si>
    <t xml:space="preserve">Rate (APR)</t>
  </si>
  <si>
    <t xml:space="preserve">Term (months)</t>
  </si>
  <si>
    <t xml:space="preserve">Monthly payment</t>
  </si>
  <si>
    <t xml:space="preserve">Total paid</t>
  </si>
  <si>
    <t xml:space="preserve">Total interest</t>
  </si>
  <si>
    <t xml:space="preserve">Rate source</t>
  </si>
  <si>
    <t xml:space="preserve">Mortgage, 30-yr fixed</t>
  </si>
  <si>
    <t xml:space="preserve">Rate from earlier this year</t>
  </si>
  <si>
    <t xml:space="preserve">Illustrative comparison point</t>
  </si>
  <si>
    <t xml:space="preserve">Freddie Mac average (Sept 24)</t>
  </si>
  <si>
    <t xml:space="preserve">Freddie Mac PMMS, 9/24/2026</t>
  </si>
  <si>
    <t xml:space="preserve">Today's daily market rate</t>
  </si>
  <si>
    <t xml:space="preserve">Mortgage News Daily, 9/30/2026</t>
  </si>
  <si>
    <t xml:space="preserve">Mortgage, 15-yr fixed</t>
  </si>
  <si>
    <t xml:space="preserve">15-yr alternative</t>
  </si>
  <si>
    <t xml:space="preserve">New car loan</t>
  </si>
  <si>
    <t xml:space="preserve">Excellent credit</t>
  </si>
  <si>
    <t xml:space="preserve">Experian, Q2 2026</t>
  </si>
  <si>
    <t xml:space="preserve">Survey average</t>
  </si>
  <si>
    <t xml:space="preserve">Bankrate weekly survey, Sept 2026</t>
  </si>
  <si>
    <t xml:space="preserve">Used car loan</t>
  </si>
  <si>
    <t xml:space="preserve">Used-car average</t>
  </si>
  <si>
    <t xml:space="preserve">Poor credit</t>
  </si>
  <si>
    <t xml:space="preserve">Credit card payoff — fixed monthly payment</t>
  </si>
  <si>
    <t xml:space="preserve">Balance</t>
  </si>
  <si>
    <t xml:space="preserve">Months to pay off</t>
  </si>
  <si>
    <t xml:space="preserve">Credit card</t>
  </si>
  <si>
    <t xml:space="preserve">Pay $150/mo</t>
  </si>
  <si>
    <t xml:space="preserve">Federal Reserve G.19, Q2 2026 (pre-hike)</t>
  </si>
  <si>
    <t xml:space="preserve">Pay $250/mo</t>
  </si>
  <si>
    <t xml:space="preserve">Pay $500/mo</t>
  </si>
  <si>
    <t xml:space="preserve">Quick comparisons</t>
  </si>
  <si>
    <t xml:space="preserve">Mortgage: 7.60% vs 7.03% — extra per month</t>
  </si>
  <si>
    <t xml:space="preserve">Mortgage: 7.60% vs 7.03% — extra interest over loan life</t>
  </si>
  <si>
    <t xml:space="preserve">Mortgage: 15-yr vs 30-yr (7.03%) — interest saved</t>
  </si>
  <si>
    <t xml:space="preserve">Car: poor vs excellent credit — extra interest</t>
  </si>
  <si>
    <t xml:space="preserve">Credit card: $250 vs $150 per month — interest saved</t>
  </si>
  <si>
    <t xml:space="preserve">• Mortgage payments are principal and interest only; taxes, insurance, and PMI are excluded.</t>
  </si>
  <si>
    <t xml:space="preserve">• Credit card months/interest use NPER with a constant payment; real totals differ slightly because the final payment is smaller.</t>
  </si>
  <si>
    <t xml:space="preserve">• Rate shopping: get 3–5 mortgage quotes on the same day; auto lenders' applications within 14 days won't hurt your credit.</t>
  </si>
  <si>
    <t xml:space="preserve">• Credit unions tend to offer the lowest auto rates, followed by online lenders, then traditional banks.</t>
  </si>
  <si>
    <t xml:space="preserve">Key Rates Snapshot (as of Oct 1, 2026)</t>
  </si>
  <si>
    <t xml:space="preserve">Benchmark</t>
  </si>
  <si>
    <t xml:space="preserve">Rate</t>
  </si>
  <si>
    <t xml:space="preserve">Date</t>
  </si>
  <si>
    <t xml:space="preserve">Source</t>
  </si>
  <si>
    <t xml:space="preserve">Fed funds target range (lower)</t>
  </si>
  <si>
    <t xml:space="preserve">9/16/2026</t>
  </si>
  <si>
    <t xml:space="preserve">FOMC statement</t>
  </si>
  <si>
    <t xml:space="preserve">Fed funds target range (upper)</t>
  </si>
  <si>
    <t xml:space="preserve">Bank prime rate</t>
  </si>
  <si>
    <t xml:space="preserve">9/17/2026</t>
  </si>
  <si>
    <t xml:space="preserve">Major bank announcements (prime = Fed upper bound + 3%)</t>
  </si>
  <si>
    <t xml:space="preserve">1-year Treasury</t>
  </si>
  <si>
    <t xml:space="preserve">9/30/2026</t>
  </si>
  <si>
    <t xml:space="preserve">StreetStats yield curve</t>
  </si>
  <si>
    <t xml:space="preserve">2-year Treasury</t>
  </si>
  <si>
    <t xml:space="preserve">5-year Treasury</t>
  </si>
  <si>
    <t xml:space="preserve">10-year Treasury</t>
  </si>
  <si>
    <t xml:space="preserve">30-year Treasury</t>
  </si>
  <si>
    <t xml:space="preserve">30-yr fixed mortgage (weekly avg)</t>
  </si>
  <si>
    <t xml:space="preserve">9/24/2026</t>
  </si>
  <si>
    <t xml:space="preserve">Freddie Mac PMMS</t>
  </si>
  <si>
    <t xml:space="preserve">15-yr fixed mortgage (weekly avg)</t>
  </si>
  <si>
    <t xml:space="preserve">30-yr fixed mortgage (daily)</t>
  </si>
  <si>
    <t xml:space="preserve">Mortgage News Daily</t>
  </si>
  <si>
    <t xml:space="preserve">New car loan, 60 mo</t>
  </si>
  <si>
    <t xml:space="preserve">Sept 2026</t>
  </si>
  <si>
    <t xml:space="preserve">Bankrate weekly survey</t>
  </si>
  <si>
    <t xml:space="preserve">Credit card APR (balances assessed interest)</t>
  </si>
  <si>
    <t xml:space="preserve">Q2 2026</t>
  </si>
  <si>
    <t xml:space="preserve">Federal Reserve G.19</t>
  </si>
  <si>
    <t xml:space="preserve">Next FOMC meeting: Oct 27–28, 2026. Rates change daily — refresh before publishing.</t>
  </si>
  <si>
    <t xml:space="preserve">Disclaimer: educational content only; not financial advice.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</si>
</sst>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0%;\(0.00%\);\-"/>
    <numFmt numFmtId="167" formatCode="0%;\(0%\);\-"/>
    <numFmt numFmtId="168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8"/>
    <col collapsed="false" customWidth="true" hidden="false" outlineLevel="0" max="10" min="10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100000</v>
      </c>
    </row>
    <row r="6" customFormat="false" ht="15" hidden="false" customHeight="false" outlineLevel="0" collapsed="false">
      <c r="A6" s="3" t="s">
        <v>3</v>
      </c>
    </row>
    <row r="7" customFormat="false" ht="26.85" hidden="false" customHeight="false" outlineLevel="0" collapsed="false">
      <c r="A7" s="5" t="s">
        <v>4</v>
      </c>
      <c r="B7" s="5" t="s">
        <v>5</v>
      </c>
      <c r="C7" s="5" t="s">
        <v>6</v>
      </c>
    </row>
    <row r="8" customFormat="false" ht="15" hidden="false" customHeight="false" outlineLevel="0" collapsed="false">
      <c r="A8" s="6" t="s">
        <v>7</v>
      </c>
      <c r="B8" s="7" t="n">
        <v>0.04</v>
      </c>
      <c r="C8" s="8" t="s">
        <v>8</v>
      </c>
    </row>
    <row r="9" customFormat="false" ht="15" hidden="false" customHeight="false" outlineLevel="0" collapsed="false">
      <c r="A9" s="6" t="s">
        <v>9</v>
      </c>
      <c r="B9" s="7" t="n">
        <v>0.0475</v>
      </c>
      <c r="C9" s="8" t="s">
        <v>10</v>
      </c>
    </row>
    <row r="10" customFormat="false" ht="15" hidden="false" customHeight="false" outlineLevel="0" collapsed="false">
      <c r="A10" s="6" t="s">
        <v>11</v>
      </c>
      <c r="B10" s="7" t="n">
        <v>0.052</v>
      </c>
      <c r="C10" s="8" t="s">
        <v>12</v>
      </c>
    </row>
    <row r="12" customFormat="false" ht="15" hidden="false" customHeight="false" outlineLevel="0" collapsed="false">
      <c r="A12" s="3" t="s">
        <v>13</v>
      </c>
    </row>
    <row r="13" customFormat="false" ht="45" hidden="false" customHeight="true" outlineLevel="0" collapsed="false">
      <c r="A13" s="5" t="s">
        <v>14</v>
      </c>
      <c r="B13" s="5" t="s">
        <v>7</v>
      </c>
      <c r="C13" s="5" t="s">
        <v>15</v>
      </c>
      <c r="D13" s="5" t="s">
        <v>16</v>
      </c>
      <c r="E13" s="5" t="s">
        <v>17</v>
      </c>
      <c r="F13" s="5" t="s">
        <v>18</v>
      </c>
      <c r="G13" s="5" t="s">
        <v>19</v>
      </c>
      <c r="H13" s="5" t="s">
        <v>20</v>
      </c>
      <c r="I13" s="5" t="s">
        <v>21</v>
      </c>
      <c r="J13" s="5" t="s">
        <v>22</v>
      </c>
    </row>
    <row r="14" customFormat="false" ht="15" hidden="false" customHeight="false" outlineLevel="0" collapsed="false">
      <c r="A14" s="6" t="s">
        <v>23</v>
      </c>
      <c r="B14" s="9" t="n">
        <v>0.2</v>
      </c>
      <c r="C14" s="9" t="n">
        <v>0.3</v>
      </c>
      <c r="D14" s="9" t="n">
        <v>0.25</v>
      </c>
      <c r="E14" s="9" t="n">
        <v>0.25</v>
      </c>
      <c r="F14" s="10" t="n">
        <f aca="false">SUM(B14:E14)</f>
        <v>1</v>
      </c>
      <c r="G14" s="11" t="n">
        <f aca="false">SUM(B14:D14)*$B$4</f>
        <v>75000</v>
      </c>
      <c r="H14" s="11" t="n">
        <f aca="false">E14*$B$4</f>
        <v>25000</v>
      </c>
      <c r="I14" s="11" t="n">
        <f aca="false">$B$4*(B14*$B$8+C14*$B$9+D14*$B$10)</f>
        <v>3525</v>
      </c>
      <c r="J14" s="12" t="n">
        <f aca="false">IF(G14=0,0,I14/G14)</f>
        <v>0.047</v>
      </c>
    </row>
    <row r="15" customFormat="false" ht="15" hidden="false" customHeight="false" outlineLevel="0" collapsed="false">
      <c r="A15" s="6" t="s">
        <v>24</v>
      </c>
      <c r="B15" s="9" t="n">
        <v>0.1</v>
      </c>
      <c r="C15" s="9" t="n">
        <v>0.15</v>
      </c>
      <c r="D15" s="9" t="n">
        <v>0.25</v>
      </c>
      <c r="E15" s="9" t="n">
        <v>0.5</v>
      </c>
      <c r="F15" s="10" t="n">
        <f aca="false">SUM(B15:E15)</f>
        <v>1</v>
      </c>
      <c r="G15" s="11" t="n">
        <f aca="false">SUM(B15:D15)*$B$4</f>
        <v>50000</v>
      </c>
      <c r="H15" s="11" t="n">
        <f aca="false">E15*$B$4</f>
        <v>50000</v>
      </c>
      <c r="I15" s="11" t="n">
        <f aca="false">$B$4*(B15*$B$8+C15*$B$9+D15*$B$10)</f>
        <v>2412.5</v>
      </c>
      <c r="J15" s="12" t="n">
        <f aca="false">IF(G15=0,0,I15/G15)</f>
        <v>0.04825</v>
      </c>
    </row>
    <row r="16" customFormat="false" ht="15" hidden="false" customHeight="false" outlineLevel="0" collapsed="false">
      <c r="A16" s="6" t="s">
        <v>25</v>
      </c>
      <c r="B16" s="9" t="n">
        <v>0.05</v>
      </c>
      <c r="C16" s="9" t="n">
        <v>0.05</v>
      </c>
      <c r="D16" s="9" t="n">
        <v>0.1</v>
      </c>
      <c r="E16" s="9" t="n">
        <v>0.8</v>
      </c>
      <c r="F16" s="10" t="n">
        <f aca="false">SUM(B16:E16)</f>
        <v>1</v>
      </c>
      <c r="G16" s="11" t="n">
        <f aca="false">SUM(B16:D16)*$B$4</f>
        <v>20000</v>
      </c>
      <c r="H16" s="11" t="n">
        <f aca="false">E16*$B$4</f>
        <v>80000</v>
      </c>
      <c r="I16" s="11" t="n">
        <f aca="false">$B$4*(B16*$B$8+C16*$B$9+D16*$B$10)</f>
        <v>957.5</v>
      </c>
      <c r="J16" s="12" t="n">
        <f aca="false">IF(G16=0,0,I16/G16)</f>
        <v>0.047875</v>
      </c>
    </row>
    <row r="18" customFormat="false" ht="15" hidden="false" customHeight="false" outlineLevel="0" collapsed="false">
      <c r="A18" s="3" t="s">
        <v>26</v>
      </c>
    </row>
    <row r="19" customFormat="false" ht="15" hidden="false" customHeight="false" outlineLevel="0" collapsed="false">
      <c r="A19" s="13" t="s">
        <v>27</v>
      </c>
    </row>
    <row r="20" customFormat="false" ht="15" hidden="false" customHeight="false" outlineLevel="0" collapsed="false">
      <c r="A20" s="13" t="s">
        <v>28</v>
      </c>
    </row>
    <row r="21" customFormat="false" ht="15" hidden="false" customHeight="false" outlineLevel="0" collapsed="false">
      <c r="A21" s="13" t="s">
        <v>29</v>
      </c>
    </row>
    <row r="22" customFormat="false" ht="15" hidden="false" customHeight="false" outlineLevel="0" collapsed="false">
      <c r="A22" s="13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36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31.5" hidden="false" customHeight="true" outlineLevel="0" collapsed="false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</row>
    <row r="5" customFormat="false" ht="15" hidden="false" customHeight="false" outlineLevel="0" collapsed="false">
      <c r="A5" s="6" t="s">
        <v>42</v>
      </c>
      <c r="B5" s="6" t="s">
        <v>43</v>
      </c>
      <c r="C5" s="14" t="n">
        <v>300000</v>
      </c>
      <c r="D5" s="15" t="n">
        <v>0.065</v>
      </c>
      <c r="E5" s="16" t="n">
        <v>360</v>
      </c>
      <c r="F5" s="11" t="n">
        <f aca="false">PMT(D5/12,E5,-C5)</f>
        <v>1896.20407047889</v>
      </c>
      <c r="G5" s="11" t="n">
        <f aca="false">F5*E5</f>
        <v>682633.465372401</v>
      </c>
      <c r="H5" s="11" t="n">
        <f aca="false">G5-C5</f>
        <v>382633.465372401</v>
      </c>
      <c r="I5" s="8" t="s">
        <v>44</v>
      </c>
    </row>
    <row r="6" customFormat="false" ht="15" hidden="false" customHeight="false" outlineLevel="0" collapsed="false">
      <c r="A6" s="6" t="s">
        <v>42</v>
      </c>
      <c r="B6" s="6" t="s">
        <v>45</v>
      </c>
      <c r="C6" s="14" t="n">
        <v>300000</v>
      </c>
      <c r="D6" s="15" t="n">
        <v>0.0703</v>
      </c>
      <c r="E6" s="16" t="n">
        <v>360</v>
      </c>
      <c r="F6" s="11" t="n">
        <f aca="false">PMT(D6/12,E6,-C6)</f>
        <v>2001.95550963477</v>
      </c>
      <c r="G6" s="11" t="n">
        <f aca="false">F6*E6</f>
        <v>720703.983468519</v>
      </c>
      <c r="H6" s="11" t="n">
        <f aca="false">G6-C6</f>
        <v>420703.983468519</v>
      </c>
      <c r="I6" s="8" t="s">
        <v>46</v>
      </c>
    </row>
    <row r="7" customFormat="false" ht="15" hidden="false" customHeight="false" outlineLevel="0" collapsed="false">
      <c r="A7" s="6" t="s">
        <v>42</v>
      </c>
      <c r="B7" s="6" t="s">
        <v>47</v>
      </c>
      <c r="C7" s="14" t="n">
        <v>300000</v>
      </c>
      <c r="D7" s="15" t="n">
        <v>0.076</v>
      </c>
      <c r="E7" s="16" t="n">
        <v>360</v>
      </c>
      <c r="F7" s="11" t="n">
        <f aca="false">PMT(D7/12,E7,-C7)</f>
        <v>2118.22421461974</v>
      </c>
      <c r="G7" s="11" t="n">
        <f aca="false">F7*E7</f>
        <v>762560.717263105</v>
      </c>
      <c r="H7" s="11" t="n">
        <f aca="false">G7-C7</f>
        <v>462560.717263105</v>
      </c>
      <c r="I7" s="8" t="s">
        <v>48</v>
      </c>
    </row>
    <row r="8" customFormat="false" ht="15" hidden="false" customHeight="false" outlineLevel="0" collapsed="false">
      <c r="A8" s="6" t="s">
        <v>49</v>
      </c>
      <c r="B8" s="6" t="s">
        <v>50</v>
      </c>
      <c r="C8" s="14" t="n">
        <v>300000</v>
      </c>
      <c r="D8" s="15" t="n">
        <v>0.0642</v>
      </c>
      <c r="E8" s="16" t="n">
        <v>180</v>
      </c>
      <c r="F8" s="11" t="n">
        <f aca="false">PMT(D8/12,E8,-C8)</f>
        <v>2600.14646769424</v>
      </c>
      <c r="G8" s="11" t="n">
        <f aca="false">F8*E8</f>
        <v>468026.364184963</v>
      </c>
      <c r="H8" s="11" t="n">
        <f aca="false">G8-C8</f>
        <v>168026.364184963</v>
      </c>
      <c r="I8" s="8" t="s">
        <v>46</v>
      </c>
    </row>
    <row r="9" customFormat="false" ht="15" hidden="false" customHeight="false" outlineLevel="0" collapsed="false">
      <c r="A9" s="6" t="s">
        <v>51</v>
      </c>
      <c r="B9" s="6" t="s">
        <v>52</v>
      </c>
      <c r="C9" s="14" t="n">
        <v>35000</v>
      </c>
      <c r="D9" s="15" t="n">
        <v>0.0441</v>
      </c>
      <c r="E9" s="16" t="n">
        <v>60</v>
      </c>
      <c r="F9" s="11" t="n">
        <f aca="false">PMT(D9/12,E9,-C9)</f>
        <v>651.074302583534</v>
      </c>
      <c r="G9" s="11" t="n">
        <f aca="false">F9*E9</f>
        <v>39064.4581550121</v>
      </c>
      <c r="H9" s="11" t="n">
        <f aca="false">G9-C9</f>
        <v>4064.45815501206</v>
      </c>
      <c r="I9" s="8" t="s">
        <v>53</v>
      </c>
    </row>
    <row r="10" customFormat="false" ht="15" hidden="false" customHeight="false" outlineLevel="0" collapsed="false">
      <c r="A10" s="6" t="s">
        <v>51</v>
      </c>
      <c r="B10" s="6" t="s">
        <v>54</v>
      </c>
      <c r="C10" s="14" t="n">
        <v>35000</v>
      </c>
      <c r="D10" s="15" t="n">
        <v>0.07</v>
      </c>
      <c r="E10" s="16" t="n">
        <v>60</v>
      </c>
      <c r="F10" s="11" t="n">
        <f aca="false">PMT(D10/12,E10,-C10)</f>
        <v>693.041948912234</v>
      </c>
      <c r="G10" s="11" t="n">
        <f aca="false">F10*E10</f>
        <v>41582.516934734</v>
      </c>
      <c r="H10" s="11" t="n">
        <f aca="false">G10-C10</f>
        <v>6582.51693473403</v>
      </c>
      <c r="I10" s="8" t="s">
        <v>55</v>
      </c>
    </row>
    <row r="11" customFormat="false" ht="15" hidden="false" customHeight="false" outlineLevel="0" collapsed="false">
      <c r="A11" s="6" t="s">
        <v>56</v>
      </c>
      <c r="B11" s="6" t="s">
        <v>57</v>
      </c>
      <c r="C11" s="14" t="n">
        <v>35000</v>
      </c>
      <c r="D11" s="15" t="n">
        <v>0.1119</v>
      </c>
      <c r="E11" s="16" t="n">
        <v>60</v>
      </c>
      <c r="F11" s="11" t="n">
        <f aca="false">PMT(D11/12,E11,-C11)</f>
        <v>764.305418436939</v>
      </c>
      <c r="G11" s="11" t="n">
        <f aca="false">F11*E11</f>
        <v>45858.3251062164</v>
      </c>
      <c r="H11" s="11" t="n">
        <f aca="false">G11-C11</f>
        <v>10858.3251062163</v>
      </c>
      <c r="I11" s="8" t="s">
        <v>53</v>
      </c>
    </row>
    <row r="12" customFormat="false" ht="15" hidden="false" customHeight="false" outlineLevel="0" collapsed="false">
      <c r="A12" s="6" t="s">
        <v>51</v>
      </c>
      <c r="B12" s="6" t="s">
        <v>58</v>
      </c>
      <c r="C12" s="14" t="n">
        <v>35000</v>
      </c>
      <c r="D12" s="15" t="n">
        <v>0.1611</v>
      </c>
      <c r="E12" s="16" t="n">
        <v>60</v>
      </c>
      <c r="F12" s="11" t="n">
        <f aca="false">PMT(D12/12,E12,-C12)</f>
        <v>853.178981869236</v>
      </c>
      <c r="G12" s="11" t="n">
        <f aca="false">F12*E12</f>
        <v>51190.7389121542</v>
      </c>
      <c r="H12" s="11" t="n">
        <f aca="false">G12-C12</f>
        <v>16190.7389121542</v>
      </c>
      <c r="I12" s="8" t="s">
        <v>53</v>
      </c>
    </row>
    <row r="14" customFormat="false" ht="15" hidden="false" customHeight="false" outlineLevel="0" collapsed="false">
      <c r="A14" s="3" t="s">
        <v>59</v>
      </c>
    </row>
    <row r="15" customFormat="false" ht="26.85" hidden="false" customHeight="false" outlineLevel="0" collapsed="false">
      <c r="A15" s="5" t="s">
        <v>33</v>
      </c>
      <c r="B15" s="5" t="s">
        <v>34</v>
      </c>
      <c r="C15" s="5" t="s">
        <v>60</v>
      </c>
      <c r="D15" s="5" t="s">
        <v>36</v>
      </c>
      <c r="E15" s="5" t="s">
        <v>38</v>
      </c>
      <c r="F15" s="5" t="s">
        <v>61</v>
      </c>
      <c r="G15" s="5" t="s">
        <v>39</v>
      </c>
      <c r="H15" s="5" t="s">
        <v>40</v>
      </c>
      <c r="I15" s="5" t="s">
        <v>41</v>
      </c>
    </row>
    <row r="16" customFormat="false" ht="15" hidden="false" customHeight="false" outlineLevel="0" collapsed="false">
      <c r="A16" s="6" t="s">
        <v>62</v>
      </c>
      <c r="B16" s="6" t="s">
        <v>63</v>
      </c>
      <c r="C16" s="14" t="n">
        <v>5000</v>
      </c>
      <c r="D16" s="15" t="n">
        <v>0.2215</v>
      </c>
      <c r="E16" s="14" t="n">
        <v>150</v>
      </c>
      <c r="F16" s="17" t="n">
        <f aca="false">IFERROR(NPER(D16/12,-E16,C16),"Never")</f>
        <v>52.2269711697271</v>
      </c>
      <c r="G16" s="11" t="n">
        <f aca="false">IFERROR(E16*F16,"n/a")</f>
        <v>7834.04567545906</v>
      </c>
      <c r="H16" s="11" t="n">
        <f aca="false">IFERROR(G16-C16,"n/a")</f>
        <v>2834.04567545906</v>
      </c>
      <c r="I16" s="8" t="s">
        <v>64</v>
      </c>
    </row>
    <row r="17" customFormat="false" ht="15" hidden="false" customHeight="false" outlineLevel="0" collapsed="false">
      <c r="A17" s="6" t="s">
        <v>62</v>
      </c>
      <c r="B17" s="6" t="s">
        <v>65</v>
      </c>
      <c r="C17" s="14" t="n">
        <v>5000</v>
      </c>
      <c r="D17" s="15" t="n">
        <v>0.2215</v>
      </c>
      <c r="E17" s="14" t="n">
        <v>250</v>
      </c>
      <c r="F17" s="17" t="n">
        <f aca="false">IFERROR(NPER(D17/12,-E17,C17),"Never")</f>
        <v>25.1893069053475</v>
      </c>
      <c r="G17" s="11" t="n">
        <f aca="false">IFERROR(E17*F17,"n/a")</f>
        <v>6297.32672633687</v>
      </c>
      <c r="H17" s="11" t="n">
        <f aca="false">IFERROR(G17-C17,"n/a")</f>
        <v>1297.32672633687</v>
      </c>
      <c r="I17" s="8" t="s">
        <v>64</v>
      </c>
    </row>
    <row r="18" customFormat="false" ht="15" hidden="false" customHeight="false" outlineLevel="0" collapsed="false">
      <c r="A18" s="6" t="s">
        <v>62</v>
      </c>
      <c r="B18" s="6" t="s">
        <v>66</v>
      </c>
      <c r="C18" s="14" t="n">
        <v>5000</v>
      </c>
      <c r="D18" s="15" t="n">
        <v>0.2215</v>
      </c>
      <c r="E18" s="14" t="n">
        <v>500</v>
      </c>
      <c r="F18" s="17" t="n">
        <f aca="false">IFERROR(NPER(D18/12,-E18,C18),"Never")</f>
        <v>11.1566722573053</v>
      </c>
      <c r="G18" s="11" t="n">
        <f aca="false">IFERROR(E18*F18,"n/a")</f>
        <v>5578.33612865265</v>
      </c>
      <c r="H18" s="11" t="n">
        <f aca="false">IFERROR(G18-C18,"n/a")</f>
        <v>578.336128652648</v>
      </c>
      <c r="I18" s="8" t="s">
        <v>64</v>
      </c>
    </row>
    <row r="20" customFormat="false" ht="15" hidden="false" customHeight="false" outlineLevel="0" collapsed="false">
      <c r="A20" s="3" t="s">
        <v>67</v>
      </c>
    </row>
    <row r="21" customFormat="false" ht="15" hidden="false" customHeight="false" outlineLevel="0" collapsed="false">
      <c r="A21" s="13" t="s">
        <v>68</v>
      </c>
      <c r="F21" s="18" t="n">
        <f aca="false">F7-F6</f>
        <v>116.268704984962</v>
      </c>
    </row>
    <row r="22" customFormat="false" ht="15" hidden="false" customHeight="false" outlineLevel="0" collapsed="false">
      <c r="A22" s="13" t="s">
        <v>69</v>
      </c>
      <c r="F22" s="18" t="n">
        <f aca="false">H7-H6</f>
        <v>41856.7337945864</v>
      </c>
    </row>
    <row r="23" customFormat="false" ht="15" hidden="false" customHeight="false" outlineLevel="0" collapsed="false">
      <c r="A23" s="13" t="s">
        <v>70</v>
      </c>
      <c r="F23" s="18" t="n">
        <f aca="false">H6-H8</f>
        <v>252677.619283555</v>
      </c>
    </row>
    <row r="24" customFormat="false" ht="15" hidden="false" customHeight="false" outlineLevel="0" collapsed="false">
      <c r="A24" s="13" t="s">
        <v>71</v>
      </c>
      <c r="F24" s="18" t="n">
        <f aca="false">H12-H9</f>
        <v>12126.2807571421</v>
      </c>
    </row>
    <row r="25" customFormat="false" ht="15" hidden="false" customHeight="false" outlineLevel="0" collapsed="false">
      <c r="A25" s="13" t="s">
        <v>72</v>
      </c>
      <c r="F25" s="18" t="n">
        <f aca="false">H16-H17</f>
        <v>1536.71894912219</v>
      </c>
    </row>
    <row r="27" customFormat="false" ht="15" hidden="false" customHeight="false" outlineLevel="0" collapsed="false">
      <c r="A27" s="3" t="s">
        <v>26</v>
      </c>
    </row>
    <row r="28" customFormat="false" ht="15" hidden="false" customHeight="false" outlineLevel="0" collapsed="false">
      <c r="A28" s="13" t="s">
        <v>73</v>
      </c>
    </row>
    <row r="29" customFormat="false" ht="15" hidden="false" customHeight="false" outlineLevel="0" collapsed="false">
      <c r="A29" s="13" t="s">
        <v>74</v>
      </c>
    </row>
    <row r="30" customFormat="false" ht="15" hidden="false" customHeight="false" outlineLevel="0" collapsed="false">
      <c r="A30" s="13" t="s">
        <v>75</v>
      </c>
    </row>
    <row r="31" customFormat="false" ht="15" hidden="false" customHeight="false" outlineLevel="0" collapsed="false">
      <c r="A31" s="13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56"/>
  </cols>
  <sheetData>
    <row r="1" customFormat="false" ht="17.35" hidden="false" customHeight="false" outlineLevel="0" collapsed="false">
      <c r="A1" s="1" t="s">
        <v>77</v>
      </c>
    </row>
    <row r="3" customFormat="false" ht="15" hidden="false" customHeight="false" outlineLevel="0" collapsed="false">
      <c r="A3" s="5" t="s">
        <v>78</v>
      </c>
      <c r="B3" s="5" t="s">
        <v>79</v>
      </c>
      <c r="C3" s="5" t="s">
        <v>80</v>
      </c>
      <c r="D3" s="5" t="s">
        <v>81</v>
      </c>
    </row>
    <row r="4" customFormat="false" ht="15" hidden="false" customHeight="false" outlineLevel="0" collapsed="false">
      <c r="A4" s="6" t="s">
        <v>82</v>
      </c>
      <c r="B4" s="15" t="n">
        <v>0.0375</v>
      </c>
      <c r="C4" s="6" t="s">
        <v>83</v>
      </c>
      <c r="D4" s="8" t="s">
        <v>84</v>
      </c>
    </row>
    <row r="5" customFormat="false" ht="15" hidden="false" customHeight="false" outlineLevel="0" collapsed="false">
      <c r="A5" s="6" t="s">
        <v>85</v>
      </c>
      <c r="B5" s="15" t="n">
        <v>0.04</v>
      </c>
      <c r="C5" s="6" t="s">
        <v>83</v>
      </c>
      <c r="D5" s="8" t="s">
        <v>84</v>
      </c>
    </row>
    <row r="6" customFormat="false" ht="15" hidden="false" customHeight="false" outlineLevel="0" collapsed="false">
      <c r="A6" s="6" t="s">
        <v>86</v>
      </c>
      <c r="B6" s="15" t="n">
        <v>0.07</v>
      </c>
      <c r="C6" s="6" t="s">
        <v>87</v>
      </c>
      <c r="D6" s="8" t="s">
        <v>88</v>
      </c>
    </row>
    <row r="7" customFormat="false" ht="15" hidden="false" customHeight="false" outlineLevel="0" collapsed="false">
      <c r="A7" s="6" t="s">
        <v>89</v>
      </c>
      <c r="B7" s="15" t="n">
        <v>0.0455</v>
      </c>
      <c r="C7" s="6" t="s">
        <v>90</v>
      </c>
      <c r="D7" s="8" t="s">
        <v>91</v>
      </c>
    </row>
    <row r="8" customFormat="false" ht="15" hidden="false" customHeight="false" outlineLevel="0" collapsed="false">
      <c r="A8" s="6" t="s">
        <v>92</v>
      </c>
      <c r="B8" s="15" t="n">
        <v>0.049</v>
      </c>
      <c r="C8" s="6" t="s">
        <v>90</v>
      </c>
      <c r="D8" s="8" t="s">
        <v>91</v>
      </c>
    </row>
    <row r="9" customFormat="false" ht="15" hidden="false" customHeight="false" outlineLevel="0" collapsed="false">
      <c r="A9" s="6" t="s">
        <v>93</v>
      </c>
      <c r="B9" s="15" t="n">
        <v>0.051</v>
      </c>
      <c r="C9" s="6" t="s">
        <v>90</v>
      </c>
      <c r="D9" s="8" t="s">
        <v>91</v>
      </c>
    </row>
    <row r="10" customFormat="false" ht="15" hidden="false" customHeight="false" outlineLevel="0" collapsed="false">
      <c r="A10" s="6" t="s">
        <v>94</v>
      </c>
      <c r="B10" s="15" t="n">
        <v>0.0529</v>
      </c>
      <c r="C10" s="6" t="s">
        <v>90</v>
      </c>
      <c r="D10" s="8" t="s">
        <v>91</v>
      </c>
    </row>
    <row r="11" customFormat="false" ht="15" hidden="false" customHeight="false" outlineLevel="0" collapsed="false">
      <c r="A11" s="6" t="s">
        <v>95</v>
      </c>
      <c r="B11" s="15" t="n">
        <v>0.0563</v>
      </c>
      <c r="C11" s="6" t="s">
        <v>90</v>
      </c>
      <c r="D11" s="8" t="s">
        <v>91</v>
      </c>
    </row>
    <row r="12" customFormat="false" ht="15" hidden="false" customHeight="false" outlineLevel="0" collapsed="false">
      <c r="A12" s="6" t="s">
        <v>96</v>
      </c>
      <c r="B12" s="15" t="n">
        <v>0.0703</v>
      </c>
      <c r="C12" s="6" t="s">
        <v>97</v>
      </c>
      <c r="D12" s="8" t="s">
        <v>98</v>
      </c>
    </row>
    <row r="13" customFormat="false" ht="15" hidden="false" customHeight="false" outlineLevel="0" collapsed="false">
      <c r="A13" s="6" t="s">
        <v>99</v>
      </c>
      <c r="B13" s="15" t="n">
        <v>0.0642</v>
      </c>
      <c r="C13" s="6" t="s">
        <v>97</v>
      </c>
      <c r="D13" s="8" t="s">
        <v>98</v>
      </c>
    </row>
    <row r="14" customFormat="false" ht="15" hidden="false" customHeight="false" outlineLevel="0" collapsed="false">
      <c r="A14" s="6" t="s">
        <v>100</v>
      </c>
      <c r="B14" s="15" t="n">
        <v>0.076</v>
      </c>
      <c r="C14" s="6" t="s">
        <v>90</v>
      </c>
      <c r="D14" s="8" t="s">
        <v>101</v>
      </c>
    </row>
    <row r="15" customFormat="false" ht="15" hidden="false" customHeight="false" outlineLevel="0" collapsed="false">
      <c r="A15" s="6" t="s">
        <v>102</v>
      </c>
      <c r="B15" s="15" t="n">
        <v>0.07</v>
      </c>
      <c r="C15" s="6" t="s">
        <v>103</v>
      </c>
      <c r="D15" s="8" t="s">
        <v>104</v>
      </c>
    </row>
    <row r="16" customFormat="false" ht="15" hidden="false" customHeight="false" outlineLevel="0" collapsed="false">
      <c r="A16" s="6" t="s">
        <v>105</v>
      </c>
      <c r="B16" s="15" t="n">
        <v>0.2215</v>
      </c>
      <c r="C16" s="6" t="s">
        <v>106</v>
      </c>
      <c r="D16" s="8" t="s">
        <v>107</v>
      </c>
    </row>
    <row r="18" customFormat="false" ht="15" hidden="false" customHeight="false" outlineLevel="0" collapsed="false">
      <c r="A18" s="2" t="s">
        <v>108</v>
      </c>
    </row>
    <row r="19" customFormat="false" ht="15" hidden="false" customHeight="false" outlineLevel="0" collapsed="false">
      <c r="A19" s="2" t="s">
        <v>109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2026-10-02T18:30:37Z</dcterms:created>
  <dc:creator>openpyxl</dc:creator>
  <dc:description/>
  <dc:language>en-US</dc:language>
  <cp:lastModifiedBy/>
  <dcterms:modified xsi:type="dcterms:W3CDTF">2026-10-02T18:30:37Z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